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17FBBA5-09AC-4B77-9680-9648E55E94DC}" xr6:coauthVersionLast="40" xr6:coauthVersionMax="40" xr10:uidLastSave="{00000000-0000-0000-0000-000000000000}"/>
  <bookViews>
    <workbookView xWindow="0" yWindow="0" windowWidth="28800" windowHeight="12225" xr2:uid="{98CE9A46-1115-4CDA-8AD7-9CC327FF67F9}"/>
  </bookViews>
  <sheets>
    <sheet name="Resumo" sheetId="1" r:id="rId1"/>
    <sheet name="Materiais e Equipamentos" sheetId="2" r:id="rId2"/>
    <sheet name="Mão de Obra" sheetId="4" r:id="rId3"/>
    <sheet name="Outros custos diretos" sheetId="5" r:id="rId4"/>
    <sheet name="Marketing" sheetId="6" r:id="rId5"/>
    <sheet name="Descarte" sheetId="7" r:id="rId6"/>
    <sheet name="M&amp;V" sheetId="8" r:id="rId7"/>
    <sheet name="Treinamento" sheetId="9" r:id="rId8"/>
    <sheet name="Cronograma Físico" sheetId="10" r:id="rId9"/>
    <sheet name="Cronograma Financeiro" sheetId="11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1" l="1"/>
  <c r="K8" i="11"/>
  <c r="J8" i="11"/>
  <c r="L9" i="11"/>
  <c r="N9" i="11" s="1"/>
  <c r="L10" i="11"/>
  <c r="E10" i="11"/>
  <c r="G5" i="11"/>
  <c r="H5" i="11"/>
  <c r="F5" i="11"/>
  <c r="G4" i="11"/>
  <c r="F4" i="11"/>
  <c r="E7" i="11"/>
  <c r="E6" i="11"/>
  <c r="F6" i="11"/>
  <c r="G6" i="11"/>
  <c r="H6" i="11"/>
  <c r="I6" i="11"/>
  <c r="I11" i="11" s="1"/>
  <c r="J6" i="11"/>
  <c r="K6" i="11"/>
  <c r="L6" i="11"/>
  <c r="M6" i="11"/>
  <c r="D6" i="11"/>
  <c r="C11" i="11"/>
  <c r="M11" i="11"/>
  <c r="A5" i="11"/>
  <c r="A6" i="11" s="1"/>
  <c r="A7" i="11" s="1"/>
  <c r="A8" i="11" s="1"/>
  <c r="A9" i="11" s="1"/>
  <c r="A10" i="11" s="1"/>
  <c r="A11" i="11" s="1"/>
  <c r="A6" i="10"/>
  <c r="A8" i="10" s="1"/>
  <c r="A10" i="10" s="1"/>
  <c r="A12" i="10" s="1"/>
  <c r="A14" i="10" s="1"/>
  <c r="A16" i="10" s="1"/>
  <c r="B11" i="1"/>
  <c r="E8" i="9"/>
  <c r="E7" i="9"/>
  <c r="E6" i="9"/>
  <c r="E5" i="9"/>
  <c r="E4" i="9"/>
  <c r="B10" i="1"/>
  <c r="E17" i="8"/>
  <c r="E15" i="8"/>
  <c r="E14" i="8"/>
  <c r="E13" i="8"/>
  <c r="E9" i="8"/>
  <c r="E8" i="8"/>
  <c r="E7" i="8"/>
  <c r="E6" i="8"/>
  <c r="E5" i="8"/>
  <c r="B9" i="1"/>
  <c r="E7" i="7"/>
  <c r="E6" i="7"/>
  <c r="E5" i="7"/>
  <c r="E4" i="7"/>
  <c r="E8" i="6"/>
  <c r="E7" i="6"/>
  <c r="E6" i="6"/>
  <c r="E5" i="6"/>
  <c r="E4" i="6"/>
  <c r="B6" i="1"/>
  <c r="E4" i="5"/>
  <c r="N5" i="11" l="1"/>
  <c r="H11" i="11"/>
  <c r="F11" i="11"/>
  <c r="K11" i="11"/>
  <c r="N8" i="11"/>
  <c r="J11" i="11"/>
  <c r="L11" i="11"/>
  <c r="E11" i="11"/>
  <c r="G11" i="11"/>
  <c r="N4" i="11"/>
  <c r="N7" i="11"/>
  <c r="N6" i="11"/>
  <c r="D11" i="11"/>
  <c r="A12" i="11"/>
  <c r="N10" i="11"/>
  <c r="E9" i="9"/>
  <c r="E16" i="8"/>
  <c r="E10" i="8"/>
  <c r="E8" i="7"/>
  <c r="E9" i="6"/>
  <c r="B8" i="1" s="1"/>
  <c r="E5" i="5"/>
  <c r="B5" i="1"/>
  <c r="F5" i="4"/>
  <c r="F6" i="4"/>
  <c r="F4" i="4"/>
  <c r="B4" i="1"/>
  <c r="E8" i="2"/>
  <c r="E9" i="2"/>
  <c r="E7" i="2"/>
  <c r="E6" i="2"/>
  <c r="B12" i="1" l="1"/>
  <c r="F7" i="4"/>
  <c r="E4" i="2"/>
  <c r="E5" i="2"/>
  <c r="E10" i="2" l="1"/>
  <c r="N11" i="11" l="1"/>
  <c r="D12" i="1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</calcChain>
</file>

<file path=xl/sharedStrings.xml><?xml version="1.0" encoding="utf-8"?>
<sst xmlns="http://schemas.openxmlformats.org/spreadsheetml/2006/main" count="158" uniqueCount="90">
  <si>
    <t>Tipo de Custo</t>
  </si>
  <si>
    <t>CUSTOS TOTAIS</t>
  </si>
  <si>
    <t>R$</t>
  </si>
  <si>
    <t>Custos Diretos</t>
  </si>
  <si>
    <t>Materiais e Equipamentos</t>
  </si>
  <si>
    <t>Outros custos diretos</t>
  </si>
  <si>
    <t>Custos Indiretos</t>
  </si>
  <si>
    <t>Marketing (Divulgação)</t>
  </si>
  <si>
    <t>Descarte de Materiais</t>
  </si>
  <si>
    <t>Medição &amp; Verificação - M&amp;V</t>
  </si>
  <si>
    <t>Treinamento e Capacitação</t>
  </si>
  <si>
    <t>Total</t>
  </si>
  <si>
    <t>MATERIAIS E EQUIPAMENTOS</t>
  </si>
  <si>
    <t>Quantidade</t>
  </si>
  <si>
    <t>Luminária LED 100W 50 mil horas</t>
  </si>
  <si>
    <t>Luminária LED 150W 50 mil horas</t>
  </si>
  <si>
    <t>Luminária LED 180W 50 mil horas</t>
  </si>
  <si>
    <t>Braço de Iluminação Pública - 3,00 metros</t>
  </si>
  <si>
    <t>Cabo de cobre unipolar, isolado para 450/750V, 2,5mm²</t>
  </si>
  <si>
    <t>Acessórios</t>
  </si>
  <si>
    <t>Mão de Obra</t>
  </si>
  <si>
    <t>MÃO DE OBRA</t>
  </si>
  <si>
    <t>Descrição</t>
  </si>
  <si>
    <t>Horas</t>
  </si>
  <si>
    <t>Valor da hora</t>
  </si>
  <si>
    <t>Gerenciamento e Supervisão</t>
  </si>
  <si>
    <t>Remoção da luminária existente</t>
  </si>
  <si>
    <t>Instalação da luminária LED</t>
  </si>
  <si>
    <t>OUTROS CUSTOS DIRETOS</t>
  </si>
  <si>
    <t>Transporte de materiais e equipe de campo</t>
  </si>
  <si>
    <t>Valor unitátio</t>
  </si>
  <si>
    <t>Valor total</t>
  </si>
  <si>
    <t>Valor unitário</t>
  </si>
  <si>
    <t>MARKETING</t>
  </si>
  <si>
    <t>Placa Informativa</t>
  </si>
  <si>
    <t>Folders Orientativos</t>
  </si>
  <si>
    <t>Adesivos para interruptores e monitores</t>
  </si>
  <si>
    <t>Adesivos ou placas para identificação dos eq. Eficientizados</t>
  </si>
  <si>
    <t>Vídeo do projeto</t>
  </si>
  <si>
    <t>DESCARTE DE MATERIAIS</t>
  </si>
  <si>
    <t>Luminária de IP</t>
  </si>
  <si>
    <t>Reatores</t>
  </si>
  <si>
    <t>Lâmpadas</t>
  </si>
  <si>
    <t>Braços de Iluminação Pública</t>
  </si>
  <si>
    <t>Total Materiais e Equipamentos</t>
  </si>
  <si>
    <t>Total - Mão de Obra</t>
  </si>
  <si>
    <t>Total - Outros Custos Diretos</t>
  </si>
  <si>
    <t>Total - Marketing</t>
  </si>
  <si>
    <t>Total - Descarte de Materiais</t>
  </si>
  <si>
    <t>MEDIÇÃO &amp; VERIFICAÇÃO - M&amp;V</t>
  </si>
  <si>
    <t>Lâmpada IP Vapor Mercúrio 250W</t>
  </si>
  <si>
    <t>Lâmpada IP Vapor Mercúrio 400W</t>
  </si>
  <si>
    <t>PERÍODO DE REFERÊNCIA</t>
  </si>
  <si>
    <t>Sub total - Medição &amp; Verificação - Período de referência</t>
  </si>
  <si>
    <t>Lâmpada IP Vapor de Sódio 250W</t>
  </si>
  <si>
    <t>Lâmpada IP Vapor de Sódio 400W</t>
  </si>
  <si>
    <t>Lâmpada IP Vapor Metálico 250W</t>
  </si>
  <si>
    <t>Amostragem</t>
  </si>
  <si>
    <t>PERÍODO PÓS-RETROFIT</t>
  </si>
  <si>
    <t>Sub total - Medição &amp; Verificação - Período Pós-Retrofit</t>
  </si>
  <si>
    <t>Total - Medição &amp; Verificação</t>
  </si>
  <si>
    <t>TREINAMENTO E CAPACITAÇÃO</t>
  </si>
  <si>
    <t>Total Treinamento e Capacitação</t>
  </si>
  <si>
    <t>Instrutor</t>
  </si>
  <si>
    <t>Hospedagem e Alimentação</t>
  </si>
  <si>
    <t>Relatório</t>
  </si>
  <si>
    <t>Coffee Break</t>
  </si>
  <si>
    <t>Apostila</t>
  </si>
  <si>
    <t>ATIVIDADES</t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</si>
  <si>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</si>
  <si>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</si>
  <si>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</si>
  <si>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</si>
  <si>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</si>
  <si>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</si>
  <si>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</si>
  <si>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</si>
  <si>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</si>
  <si>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</si>
  <si>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</si>
  <si>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</si>
  <si>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x</t>
  </si>
  <si>
    <t>Medições e Verificação de consumo e demanda – Inicial</t>
  </si>
  <si>
    <t xml:space="preserve">Aquisição dos materiais e equipamentos </t>
  </si>
  <si>
    <t>Supervisão e execução do projeto</t>
  </si>
  <si>
    <t>Medições e Verificação de consumo e demanda – Final</t>
  </si>
  <si>
    <t>Descarte</t>
  </si>
  <si>
    <t>Total de custos
do projeto (em R$)</t>
  </si>
  <si>
    <t>Total mensal de custos do projeto</t>
  </si>
  <si>
    <t>Total acumulado de custos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</si>
</sst>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6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7" fillId="6" borderId="4" xfId="3" applyFont="1" applyFill="1" applyBorder="1" applyAlignment="1" applyProtection="1">
      <alignment horizontal="center" vertical="center" wrapText="1"/>
    </xf>
    <xf numFmtId="166" fontId="8" fillId="0" borderId="4" xfId="4" applyFont="1" applyFill="1" applyBorder="1" applyAlignment="1" applyProtection="1">
      <alignment horizontal="left" vertical="center"/>
      <protection locked="0"/>
    </xf>
    <xf numFmtId="166" fontId="3" fillId="7" borderId="4" xfId="4" applyFont="1" applyFill="1" applyBorder="1" applyAlignment="1" applyProtection="1">
      <alignment horizontal="left" vertical="center"/>
    </xf>
    <xf numFmtId="43" fontId="1" fillId="0" borderId="4" xfId="1" quotePrefix="1" applyFont="1" applyFill="1" applyBorder="1" applyAlignment="1" applyProtection="1">
      <alignment horizontal="right" vertical="center"/>
      <protection locked="0"/>
    </xf>
    <xf numFmtId="166" fontId="8" fillId="0" borderId="4" xfId="4" applyFont="1" applyFill="1" applyBorder="1" applyAlignment="1" applyProtection="1">
      <alignment horizontal="left" vertical="center"/>
    </xf>
    <xf numFmtId="0" fontId="6" fillId="3" borderId="4" xfId="3" applyFont="1" applyFill="1" applyBorder="1" applyAlignment="1" applyProtection="1">
      <alignment horizontal="center" vertical="center"/>
    </xf>
    <xf numFmtId="0" fontId="7" fillId="6" borderId="4" xfId="3" applyFont="1" applyFill="1" applyBorder="1" applyAlignment="1" applyProtection="1">
      <alignment horizontal="center" vertical="center" wrapText="1"/>
    </xf>
    <xf numFmtId="4" fontId="7" fillId="6" borderId="4" xfId="3" applyNumberFormat="1" applyFont="1" applyFill="1" applyBorder="1" applyAlignment="1" applyProtection="1">
      <alignment horizontal="center" vertical="center" wrapText="1"/>
    </xf>
    <xf numFmtId="0" fontId="8" fillId="0" borderId="4" xfId="3" quotePrefix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6" fillId="7" borderId="4" xfId="3" applyFont="1" applyFill="1" applyBorder="1" applyAlignment="1" applyProtection="1">
      <alignment horizontal="right"/>
    </xf>
    <xf numFmtId="0" fontId="0" fillId="0" borderId="4" xfId="0" applyBorder="1"/>
    <xf numFmtId="43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left" vertical="center"/>
      <protection hidden="1"/>
    </xf>
    <xf numFmtId="44" fontId="8" fillId="4" borderId="4" xfId="2" applyFont="1" applyFill="1" applyBorder="1" applyAlignment="1" applyProtection="1">
      <alignment vertical="center"/>
      <protection hidden="1"/>
    </xf>
    <xf numFmtId="0" fontId="8" fillId="5" borderId="4" xfId="0" applyFont="1" applyFill="1" applyBorder="1" applyAlignment="1" applyProtection="1">
      <alignment horizontal="left" vertical="center"/>
      <protection hidden="1"/>
    </xf>
    <xf numFmtId="44" fontId="8" fillId="5" borderId="4" xfId="2" applyFont="1" applyFill="1" applyBorder="1" applyAlignment="1" applyProtection="1">
      <alignment vertical="center"/>
      <protection hidden="1"/>
    </xf>
    <xf numFmtId="44" fontId="2" fillId="2" borderId="4" xfId="2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6" fillId="7" borderId="2" xfId="3" applyFont="1" applyFill="1" applyBorder="1" applyAlignment="1" applyProtection="1">
      <alignment horizontal="center" vertical="center"/>
    </xf>
    <xf numFmtId="0" fontId="6" fillId="7" borderId="7" xfId="3" applyFont="1" applyFill="1" applyBorder="1" applyAlignment="1" applyProtection="1">
      <alignment horizontal="center" vertical="center"/>
    </xf>
    <xf numFmtId="0" fontId="6" fillId="7" borderId="3" xfId="3" applyFont="1" applyFill="1" applyBorder="1" applyAlignment="1" applyProtection="1">
      <alignment horizontal="center" vertical="center"/>
    </xf>
    <xf numFmtId="0" fontId="6" fillId="6" borderId="4" xfId="3" applyFont="1" applyFill="1" applyBorder="1" applyAlignment="1" applyProtection="1">
      <alignment horizontal="right"/>
    </xf>
    <xf numFmtId="166" fontId="3" fillId="6" borderId="4" xfId="4" applyFont="1" applyFill="1" applyBorder="1" applyAlignment="1" applyProtection="1">
      <alignment horizontal="left" vertical="center"/>
    </xf>
    <xf numFmtId="44" fontId="0" fillId="0" borderId="0" xfId="0" applyNumberFormat="1"/>
    <xf numFmtId="0" fontId="2" fillId="8" borderId="1" xfId="3" applyFont="1" applyFill="1" applyBorder="1" applyAlignment="1">
      <alignment vertical="center"/>
    </xf>
    <xf numFmtId="0" fontId="2" fillId="8" borderId="10" xfId="3" applyFont="1" applyFill="1" applyBorder="1" applyAlignment="1">
      <alignment horizontal="center" vertical="center"/>
    </xf>
    <xf numFmtId="0" fontId="2" fillId="8" borderId="7" xfId="3" applyFont="1" applyFill="1" applyBorder="1" applyAlignment="1">
      <alignment horizontal="center" vertical="center"/>
    </xf>
    <xf numFmtId="0" fontId="2" fillId="8" borderId="3" xfId="3" applyFont="1" applyFill="1" applyBorder="1" applyAlignment="1">
      <alignment horizontal="center" vertical="center"/>
    </xf>
    <xf numFmtId="0" fontId="2" fillId="8" borderId="5" xfId="3" applyFont="1" applyFill="1" applyBorder="1" applyAlignment="1">
      <alignment vertical="center"/>
    </xf>
    <xf numFmtId="0" fontId="2" fillId="8" borderId="11" xfId="3" applyFont="1" applyFill="1" applyBorder="1" applyAlignment="1">
      <alignment horizontal="center" vertical="center"/>
    </xf>
    <xf numFmtId="0" fontId="2" fillId="9" borderId="9" xfId="3" applyFont="1" applyFill="1" applyBorder="1" applyAlignment="1">
      <alignment horizontal="center" vertical="center"/>
    </xf>
    <xf numFmtId="0" fontId="1" fillId="4" borderId="1" xfId="3" applyFill="1" applyBorder="1" applyAlignment="1">
      <alignment horizontal="center" vertical="center"/>
    </xf>
    <xf numFmtId="0" fontId="1" fillId="4" borderId="10" xfId="3" applyFont="1" applyFill="1" applyBorder="1" applyAlignment="1">
      <alignment horizontal="left" vertical="center" wrapText="1"/>
    </xf>
    <xf numFmtId="0" fontId="1" fillId="10" borderId="9" xfId="3" applyFont="1" applyFill="1" applyBorder="1" applyAlignment="1">
      <alignment horizontal="center"/>
    </xf>
    <xf numFmtId="0" fontId="1" fillId="4" borderId="5" xfId="3" applyFill="1" applyBorder="1" applyAlignment="1">
      <alignment horizontal="center" vertical="center"/>
    </xf>
    <xf numFmtId="0" fontId="1" fillId="4" borderId="11" xfId="3" applyFill="1" applyBorder="1" applyAlignment="1">
      <alignment horizontal="left" vertical="center" wrapText="1"/>
    </xf>
    <xf numFmtId="0" fontId="1" fillId="10" borderId="8" xfId="3" applyFont="1" applyFill="1" applyBorder="1" applyAlignment="1">
      <alignment horizontal="center"/>
    </xf>
    <xf numFmtId="0" fontId="1" fillId="6" borderId="1" xfId="3" applyFill="1" applyBorder="1" applyAlignment="1">
      <alignment horizontal="center" vertical="center"/>
    </xf>
    <xf numFmtId="0" fontId="1" fillId="6" borderId="10" xfId="3" applyFont="1" applyFill="1" applyBorder="1" applyAlignment="1">
      <alignment horizontal="left" vertical="center" wrapText="1"/>
    </xf>
    <xf numFmtId="0" fontId="1" fillId="6" borderId="5" xfId="3" applyFill="1" applyBorder="1" applyAlignment="1">
      <alignment horizontal="center" vertical="center"/>
    </xf>
    <xf numFmtId="0" fontId="1" fillId="6" borderId="11" xfId="3" applyFill="1" applyBorder="1" applyAlignment="1">
      <alignment horizontal="left" vertical="center" wrapText="1"/>
    </xf>
    <xf numFmtId="0" fontId="1" fillId="6" borderId="10" xfId="3" applyFill="1" applyBorder="1" applyAlignment="1">
      <alignment horizontal="left" vertical="center" wrapText="1"/>
    </xf>
    <xf numFmtId="0" fontId="1" fillId="4" borderId="10" xfId="3" applyFill="1" applyBorder="1" applyAlignment="1">
      <alignment horizontal="left" vertical="center" wrapText="1"/>
    </xf>
    <xf numFmtId="0" fontId="1" fillId="4" borderId="1" xfId="3" applyFill="1" applyBorder="1" applyAlignment="1">
      <alignment horizontal="center" vertical="center"/>
    </xf>
    <xf numFmtId="0" fontId="1" fillId="4" borderId="10" xfId="3" applyFont="1" applyFill="1" applyBorder="1" applyAlignment="1">
      <alignment horizontal="left" vertical="center" wrapText="1"/>
    </xf>
    <xf numFmtId="0" fontId="1" fillId="6" borderId="1" xfId="3" applyFill="1" applyBorder="1" applyAlignment="1">
      <alignment horizontal="center" vertical="center"/>
    </xf>
    <xf numFmtId="0" fontId="1" fillId="6" borderId="10" xfId="3" applyFont="1" applyFill="1" applyBorder="1" applyAlignment="1">
      <alignment horizontal="left" vertical="center" wrapText="1"/>
    </xf>
    <xf numFmtId="0" fontId="0" fillId="10" borderId="9" xfId="3" applyFont="1" applyFill="1" applyBorder="1" applyAlignment="1">
      <alignment horizontal="center"/>
    </xf>
    <xf numFmtId="0" fontId="2" fillId="8" borderId="9" xfId="3" applyFont="1" applyFill="1" applyBorder="1" applyAlignment="1">
      <alignment horizontal="center" wrapText="1"/>
    </xf>
    <xf numFmtId="0" fontId="2" fillId="8" borderId="8" xfId="3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right"/>
    </xf>
    <xf numFmtId="44" fontId="1" fillId="10" borderId="4" xfId="2" applyFont="1" applyFill="1" applyBorder="1" applyAlignment="1"/>
    <xf numFmtId="43" fontId="5" fillId="2" borderId="4" xfId="1" applyFont="1" applyFill="1" applyBorder="1" applyAlignment="1">
      <alignment horizontal="right"/>
    </xf>
    <xf numFmtId="0" fontId="4" fillId="2" borderId="1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left" vertical="center" wrapText="1"/>
    </xf>
  </cellXfs>
  <cellStyles count="5">
    <cellStyle name="Moeda" xfId="2" builtinId="4"/>
    <cellStyle name="Moeda 3" xfId="4" xr:uid="{77650418-E571-4FD6-8258-E91188C95B67}"/>
    <cellStyle name="Normal" xfId="0" builtinId="0"/>
    <cellStyle name="Normal 2" xfId="3" xr:uid="{B2EAEBEA-50F5-4CAD-BD81-603B552FF01A}"/>
    <cellStyle name="Vírgula" xfId="1" builtinId="3"/>
  </cellStyles>
  <dxfs count="2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3E3B-0EF4-41BD-99B4-0A14101A1694}">
  <dimension ref="A1:B15"/>
  <sheetViews>
    <sheetView showGridLines="0" tabSelected="1" workbookViewId="0">
      <selection activeCell="B16" sqref="B16"/>
    </sheetView>
  </sheetViews>
  <sheetFormatPr defaultRowHeight="15" x14ac:dyDescent="0.25"/>
  <cols>
    <col min="1" max="1" width="46.85546875" customWidth="1"/>
    <col min="2" max="2" width="18.42578125" customWidth="1"/>
  </cols>
  <sheetData>
    <row r="1" spans="1:2" x14ac:dyDescent="0.25">
      <c r="A1" s="14" t="s">
        <v>0</v>
      </c>
      <c r="B1" s="25" t="s">
        <v>1</v>
      </c>
    </row>
    <row r="2" spans="1:2" x14ac:dyDescent="0.25">
      <c r="A2" s="16"/>
      <c r="B2" s="26" t="s">
        <v>2</v>
      </c>
    </row>
    <row r="3" spans="1:2" x14ac:dyDescent="0.25">
      <c r="A3" s="17" t="s">
        <v>3</v>
      </c>
      <c r="B3" s="24"/>
    </row>
    <row r="4" spans="1:2" x14ac:dyDescent="0.25">
      <c r="A4" s="19" t="s">
        <v>4</v>
      </c>
      <c r="B4" s="20">
        <f>'Materiais e Equipamentos'!E10</f>
        <v>1529633.74</v>
      </c>
    </row>
    <row r="5" spans="1:2" x14ac:dyDescent="0.25">
      <c r="A5" s="21" t="s">
        <v>20</v>
      </c>
      <c r="B5" s="22">
        <f>'Mão de Obra'!F7</f>
        <v>181177.4375</v>
      </c>
    </row>
    <row r="6" spans="1:2" x14ac:dyDescent="0.25">
      <c r="A6" s="19" t="s">
        <v>5</v>
      </c>
      <c r="B6" s="20">
        <f>'Outros custos diretos'!E5</f>
        <v>4070</v>
      </c>
    </row>
    <row r="7" spans="1:2" x14ac:dyDescent="0.25">
      <c r="A7" s="17" t="s">
        <v>6</v>
      </c>
      <c r="B7" s="18"/>
    </row>
    <row r="8" spans="1:2" x14ac:dyDescent="0.25">
      <c r="A8" s="19" t="s">
        <v>7</v>
      </c>
      <c r="B8" s="20">
        <f>Marketing!E9</f>
        <v>25699.98</v>
      </c>
    </row>
    <row r="9" spans="1:2" x14ac:dyDescent="0.25">
      <c r="A9" s="21" t="s">
        <v>8</v>
      </c>
      <c r="B9" s="22">
        <f>Descarte!E8</f>
        <v>29004.18</v>
      </c>
    </row>
    <row r="10" spans="1:2" x14ac:dyDescent="0.25">
      <c r="A10" s="19" t="s">
        <v>9</v>
      </c>
      <c r="B10" s="20">
        <f>'M&amp;V'!E17</f>
        <v>52569</v>
      </c>
    </row>
    <row r="11" spans="1:2" x14ac:dyDescent="0.25">
      <c r="A11" s="21" t="s">
        <v>10</v>
      </c>
      <c r="B11" s="22">
        <f>Treinamento!E9</f>
        <v>37960</v>
      </c>
    </row>
    <row r="12" spans="1:2" x14ac:dyDescent="0.25">
      <c r="A12" s="15" t="s">
        <v>11</v>
      </c>
      <c r="B12" s="23">
        <f>SUM(B4:B6,B8:B11)</f>
        <v>1860114.3374999999</v>
      </c>
    </row>
    <row r="15" spans="1:2" x14ac:dyDescent="0.25">
      <c r="B15" s="32"/>
    </row>
  </sheetData>
  <mergeCells count="3">
    <mergeCell ref="A1:A2"/>
    <mergeCell ref="A3:B3"/>
    <mergeCell ref="A7:B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AA38-8DBF-4275-8E61-955AB2BDB84E}">
  <dimension ref="A2:E10"/>
  <sheetViews>
    <sheetView showGridLines="0" workbookViewId="0">
      <selection activeCell="B23" sqref="B23"/>
    </sheetView>
  </sheetViews>
  <sheetFormatPr defaultRowHeight="15" x14ac:dyDescent="0.25"/>
  <cols>
    <col min="2" max="2" width="50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12</v>
      </c>
      <c r="B2" s="6"/>
      <c r="C2" s="6"/>
      <c r="D2" s="6"/>
      <c r="E2" s="6"/>
    </row>
    <row r="3" spans="1:5" x14ac:dyDescent="0.25">
      <c r="A3" s="7" t="s">
        <v>22</v>
      </c>
      <c r="B3" s="7"/>
      <c r="C3" s="1" t="s">
        <v>13</v>
      </c>
      <c r="D3" s="1" t="s">
        <v>32</v>
      </c>
      <c r="E3" s="8" t="s">
        <v>31</v>
      </c>
    </row>
    <row r="4" spans="1:5" x14ac:dyDescent="0.25">
      <c r="A4" s="9">
        <v>1</v>
      </c>
      <c r="B4" s="12" t="s">
        <v>14</v>
      </c>
      <c r="C4" s="4">
        <v>18</v>
      </c>
      <c r="D4" s="2">
        <v>896.29</v>
      </c>
      <c r="E4" s="5">
        <f>C4*D4</f>
        <v>16133.22</v>
      </c>
    </row>
    <row r="5" spans="1:5" x14ac:dyDescent="0.25">
      <c r="A5" s="10">
        <v>2</v>
      </c>
      <c r="B5" s="12" t="s">
        <v>15</v>
      </c>
      <c r="C5" s="4">
        <v>581</v>
      </c>
      <c r="D5" s="2">
        <v>1549.63</v>
      </c>
      <c r="E5" s="5">
        <f t="shared" ref="E5:E7" si="0">C5*D5</f>
        <v>900335.03</v>
      </c>
    </row>
    <row r="6" spans="1:5" x14ac:dyDescent="0.25">
      <c r="A6" s="9">
        <v>3</v>
      </c>
      <c r="B6" s="12" t="s">
        <v>16</v>
      </c>
      <c r="C6" s="4">
        <v>343</v>
      </c>
      <c r="D6" s="2">
        <v>1545.32</v>
      </c>
      <c r="E6" s="5">
        <f t="shared" si="0"/>
        <v>530044.76</v>
      </c>
    </row>
    <row r="7" spans="1:5" x14ac:dyDescent="0.25">
      <c r="A7" s="10">
        <v>4</v>
      </c>
      <c r="B7" s="12" t="s">
        <v>17</v>
      </c>
      <c r="C7" s="4">
        <v>471</v>
      </c>
      <c r="D7" s="2">
        <v>126.55</v>
      </c>
      <c r="E7" s="5">
        <f>C7*D7</f>
        <v>59605.049999999996</v>
      </c>
    </row>
    <row r="8" spans="1:5" x14ac:dyDescent="0.25">
      <c r="A8" s="10">
        <v>5</v>
      </c>
      <c r="B8" s="12" t="s">
        <v>18</v>
      </c>
      <c r="C8" s="4">
        <v>7536</v>
      </c>
      <c r="D8" s="2">
        <v>1.1299999999999999</v>
      </c>
      <c r="E8" s="5">
        <f t="shared" ref="E8:E9" si="1">C8*D8</f>
        <v>8515.6799999999985</v>
      </c>
    </row>
    <row r="9" spans="1:5" x14ac:dyDescent="0.25">
      <c r="A9" s="10"/>
      <c r="B9" s="12" t="s">
        <v>19</v>
      </c>
      <c r="C9" s="4">
        <v>1</v>
      </c>
      <c r="D9" s="2">
        <v>15000</v>
      </c>
      <c r="E9" s="5">
        <f t="shared" si="1"/>
        <v>15000</v>
      </c>
    </row>
    <row r="10" spans="1:5" x14ac:dyDescent="0.25">
      <c r="A10" s="11" t="s">
        <v>44</v>
      </c>
      <c r="B10" s="11"/>
      <c r="C10" s="11"/>
      <c r="D10" s="11"/>
      <c r="E10" s="3">
        <f>SUM(E4:E9)</f>
        <v>1529633.74</v>
      </c>
    </row>
  </sheetData>
  <mergeCells count="3">
    <mergeCell ref="A10:D10"/>
    <mergeCell ref="A2:E2"/>
    <mergeCell ref="A3:B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EC9E-8157-40C1-81A5-DBA296076ACF}">
  <dimension ref="A2:F12"/>
  <sheetViews>
    <sheetView showGridLines="0" workbookViewId="0">
      <selection activeCell="A8" sqref="A8"/>
    </sheetView>
  </sheetViews>
  <sheetFormatPr defaultRowHeight="15" x14ac:dyDescent="0.25"/>
  <cols>
    <col min="2" max="2" width="50.85546875" bestFit="1" customWidth="1"/>
    <col min="3" max="4" width="12.7109375" customWidth="1"/>
    <col min="5" max="5" width="14.5703125" customWidth="1"/>
    <col min="6" max="6" width="15.85546875" bestFit="1" customWidth="1"/>
  </cols>
  <sheetData>
    <row r="2" spans="1:6" x14ac:dyDescent="0.25">
      <c r="A2" s="6" t="s">
        <v>21</v>
      </c>
      <c r="B2" s="6"/>
      <c r="C2" s="6"/>
      <c r="D2" s="6"/>
      <c r="E2" s="6"/>
      <c r="F2" s="6"/>
    </row>
    <row r="3" spans="1:6" x14ac:dyDescent="0.25">
      <c r="A3" s="7" t="s">
        <v>22</v>
      </c>
      <c r="B3" s="7"/>
      <c r="C3" s="1" t="s">
        <v>13</v>
      </c>
      <c r="D3" s="1" t="s">
        <v>23</v>
      </c>
      <c r="E3" s="1" t="s">
        <v>24</v>
      </c>
      <c r="F3" s="8" t="s">
        <v>31</v>
      </c>
    </row>
    <row r="4" spans="1:6" x14ac:dyDescent="0.25">
      <c r="A4" s="9">
        <v>1</v>
      </c>
      <c r="B4" s="12" t="s">
        <v>25</v>
      </c>
      <c r="C4" s="4">
        <v>86</v>
      </c>
      <c r="D4" s="4">
        <v>8</v>
      </c>
      <c r="E4" s="2">
        <v>156.5</v>
      </c>
      <c r="F4" s="5">
        <f>C4*D4*E4</f>
        <v>107672</v>
      </c>
    </row>
    <row r="5" spans="1:6" x14ac:dyDescent="0.25">
      <c r="A5" s="10">
        <v>2</v>
      </c>
      <c r="B5" s="12" t="s">
        <v>26</v>
      </c>
      <c r="C5" s="4">
        <v>942</v>
      </c>
      <c r="D5" s="4">
        <v>0.22500000000000001</v>
      </c>
      <c r="E5" s="2">
        <v>124.85</v>
      </c>
      <c r="F5" s="5">
        <f t="shared" ref="F5:F6" si="0">C5*D5*E5</f>
        <v>26461.9575</v>
      </c>
    </row>
    <row r="6" spans="1:6" x14ac:dyDescent="0.25">
      <c r="A6" s="9">
        <v>3</v>
      </c>
      <c r="B6" s="12" t="s">
        <v>27</v>
      </c>
      <c r="C6" s="4">
        <v>942</v>
      </c>
      <c r="D6" s="4">
        <v>0.4</v>
      </c>
      <c r="E6" s="2">
        <v>124.85</v>
      </c>
      <c r="F6" s="5">
        <f t="shared" si="0"/>
        <v>47043.479999999996</v>
      </c>
    </row>
    <row r="7" spans="1:6" x14ac:dyDescent="0.25">
      <c r="A7" s="11" t="s">
        <v>45</v>
      </c>
      <c r="B7" s="11"/>
      <c r="C7" s="11"/>
      <c r="D7" s="11"/>
      <c r="E7" s="11"/>
      <c r="F7" s="3">
        <f>SUM(F4:F6)</f>
        <v>181177.4375</v>
      </c>
    </row>
    <row r="12" spans="1:6" x14ac:dyDescent="0.25">
      <c r="E12" s="13"/>
    </row>
  </sheetData>
  <mergeCells count="3">
    <mergeCell ref="A2:F2"/>
    <mergeCell ref="A3:B3"/>
    <mergeCell ref="A7:E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8470-FA99-46D8-B4A6-C71BBA9155CA}">
  <dimension ref="A2:E10"/>
  <sheetViews>
    <sheetView showGridLines="0" workbookViewId="0">
      <selection activeCell="A6" sqref="A6"/>
    </sheetView>
  </sheetViews>
  <sheetFormatPr defaultRowHeight="15" x14ac:dyDescent="0.25"/>
  <cols>
    <col min="2" max="2" width="50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28</v>
      </c>
      <c r="B2" s="6"/>
      <c r="C2" s="6"/>
      <c r="D2" s="6"/>
      <c r="E2" s="6"/>
    </row>
    <row r="3" spans="1:5" x14ac:dyDescent="0.25">
      <c r="A3" s="7" t="s">
        <v>22</v>
      </c>
      <c r="B3" s="7"/>
      <c r="C3" s="1" t="s">
        <v>13</v>
      </c>
      <c r="D3" s="1" t="s">
        <v>30</v>
      </c>
      <c r="E3" s="8" t="s">
        <v>31</v>
      </c>
    </row>
    <row r="4" spans="1:5" x14ac:dyDescent="0.25">
      <c r="A4" s="9">
        <v>1</v>
      </c>
      <c r="B4" s="12" t="s">
        <v>29</v>
      </c>
      <c r="C4" s="4">
        <v>74</v>
      </c>
      <c r="D4" s="2">
        <v>55</v>
      </c>
      <c r="E4" s="5">
        <f>C4*D4</f>
        <v>4070</v>
      </c>
    </row>
    <row r="5" spans="1:5" x14ac:dyDescent="0.25">
      <c r="A5" s="11" t="s">
        <v>46</v>
      </c>
      <c r="B5" s="11"/>
      <c r="C5" s="11"/>
      <c r="D5" s="11"/>
      <c r="E5" s="3">
        <f>SUM(E4:E4)</f>
        <v>4070</v>
      </c>
    </row>
    <row r="10" spans="1:5" x14ac:dyDescent="0.25">
      <c r="D10" s="13"/>
    </row>
  </sheetData>
  <mergeCells count="3">
    <mergeCell ref="A2:E2"/>
    <mergeCell ref="A3:B3"/>
    <mergeCell ref="A5:D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ADF7-46E8-4748-BE51-068FEBE0EAB7}">
  <dimension ref="A2:E9"/>
  <sheetViews>
    <sheetView showGridLines="0" workbookViewId="0">
      <selection activeCell="C10" sqref="C10"/>
    </sheetView>
  </sheetViews>
  <sheetFormatPr defaultRowHeight="15" x14ac:dyDescent="0.25"/>
  <cols>
    <col min="2" max="2" width="54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33</v>
      </c>
      <c r="B2" s="6"/>
      <c r="C2" s="6"/>
      <c r="D2" s="6"/>
      <c r="E2" s="6"/>
    </row>
    <row r="3" spans="1:5" x14ac:dyDescent="0.25">
      <c r="A3" s="7" t="s">
        <v>22</v>
      </c>
      <c r="B3" s="7"/>
      <c r="C3" s="1" t="s">
        <v>13</v>
      </c>
      <c r="D3" s="1" t="s">
        <v>32</v>
      </c>
      <c r="E3" s="8" t="s">
        <v>31</v>
      </c>
    </row>
    <row r="4" spans="1:5" x14ac:dyDescent="0.25">
      <c r="A4" s="9">
        <v>1</v>
      </c>
      <c r="B4" s="12" t="s">
        <v>34</v>
      </c>
      <c r="C4" s="4">
        <v>1</v>
      </c>
      <c r="D4" s="2">
        <v>2265.48</v>
      </c>
      <c r="E4" s="5">
        <f>C4*D4</f>
        <v>2265.48</v>
      </c>
    </row>
    <row r="5" spans="1:5" x14ac:dyDescent="0.25">
      <c r="A5" s="10">
        <v>2</v>
      </c>
      <c r="B5" s="12" t="s">
        <v>35</v>
      </c>
      <c r="C5" s="4">
        <v>1100</v>
      </c>
      <c r="D5" s="2">
        <v>2.0499999999999998</v>
      </c>
      <c r="E5" s="5">
        <f t="shared" ref="E5:E6" si="0">C5*D5</f>
        <v>2255</v>
      </c>
    </row>
    <row r="6" spans="1:5" x14ac:dyDescent="0.25">
      <c r="A6" s="9">
        <v>3</v>
      </c>
      <c r="B6" s="12" t="s">
        <v>36</v>
      </c>
      <c r="C6" s="4">
        <v>2600</v>
      </c>
      <c r="D6" s="2">
        <v>0.6</v>
      </c>
      <c r="E6" s="5">
        <f t="shared" si="0"/>
        <v>1560</v>
      </c>
    </row>
    <row r="7" spans="1:5" x14ac:dyDescent="0.25">
      <c r="A7" s="10">
        <v>4</v>
      </c>
      <c r="B7" s="12" t="s">
        <v>37</v>
      </c>
      <c r="C7" s="4">
        <v>942</v>
      </c>
      <c r="D7" s="2">
        <v>2.25</v>
      </c>
      <c r="E7" s="5">
        <f>C7*D7</f>
        <v>2119.5</v>
      </c>
    </row>
    <row r="8" spans="1:5" x14ac:dyDescent="0.25">
      <c r="A8" s="10">
        <v>5</v>
      </c>
      <c r="B8" s="12" t="s">
        <v>38</v>
      </c>
      <c r="C8" s="4">
        <v>1</v>
      </c>
      <c r="D8" s="2">
        <v>17500</v>
      </c>
      <c r="E8" s="5">
        <f t="shared" ref="E8" si="1">C8*D8</f>
        <v>17500</v>
      </c>
    </row>
    <row r="9" spans="1:5" x14ac:dyDescent="0.25">
      <c r="A9" s="11" t="s">
        <v>47</v>
      </c>
      <c r="B9" s="11"/>
      <c r="C9" s="11"/>
      <c r="D9" s="11"/>
      <c r="E9" s="3">
        <f>SUM(E4:E8)</f>
        <v>25699.98</v>
      </c>
    </row>
  </sheetData>
  <mergeCells count="3">
    <mergeCell ref="A2:E2"/>
    <mergeCell ref="A3:B3"/>
    <mergeCell ref="A9:D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C232-BBDB-445A-855D-9C5874E84AB6}">
  <dimension ref="A2:E8"/>
  <sheetViews>
    <sheetView showGridLines="0" workbookViewId="0">
      <selection activeCell="C13" sqref="C13"/>
    </sheetView>
  </sheetViews>
  <sheetFormatPr defaultRowHeight="15" x14ac:dyDescent="0.25"/>
  <cols>
    <col min="2" max="2" width="50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39</v>
      </c>
      <c r="B2" s="6"/>
      <c r="C2" s="6"/>
      <c r="D2" s="6"/>
      <c r="E2" s="6"/>
    </row>
    <row r="3" spans="1:5" x14ac:dyDescent="0.25">
      <c r="A3" s="7" t="s">
        <v>22</v>
      </c>
      <c r="B3" s="7"/>
      <c r="C3" s="1" t="s">
        <v>13</v>
      </c>
      <c r="D3" s="1" t="s">
        <v>32</v>
      </c>
      <c r="E3" s="8" t="s">
        <v>31</v>
      </c>
    </row>
    <row r="4" spans="1:5" x14ac:dyDescent="0.25">
      <c r="A4" s="9">
        <v>1</v>
      </c>
      <c r="B4" s="12" t="s">
        <v>40</v>
      </c>
      <c r="C4" s="4">
        <v>942</v>
      </c>
      <c r="D4" s="2">
        <v>4.41</v>
      </c>
      <c r="E4" s="5">
        <f>C4*D4</f>
        <v>4154.22</v>
      </c>
    </row>
    <row r="5" spans="1:5" x14ac:dyDescent="0.25">
      <c r="A5" s="10">
        <v>2</v>
      </c>
      <c r="B5" s="12" t="s">
        <v>41</v>
      </c>
      <c r="C5" s="4">
        <v>942</v>
      </c>
      <c r="D5" s="2">
        <v>11.1</v>
      </c>
      <c r="E5" s="5">
        <f t="shared" ref="E5:E7" si="0">C5*D5</f>
        <v>10456.199999999999</v>
      </c>
    </row>
    <row r="6" spans="1:5" x14ac:dyDescent="0.25">
      <c r="A6" s="9">
        <v>3</v>
      </c>
      <c r="B6" s="12" t="s">
        <v>42</v>
      </c>
      <c r="C6" s="4">
        <v>942</v>
      </c>
      <c r="D6" s="2">
        <v>1.78</v>
      </c>
      <c r="E6" s="5">
        <f t="shared" si="0"/>
        <v>1676.76</v>
      </c>
    </row>
    <row r="7" spans="1:5" x14ac:dyDescent="0.25">
      <c r="A7" s="10">
        <v>4</v>
      </c>
      <c r="B7" s="12" t="s">
        <v>43</v>
      </c>
      <c r="C7" s="4">
        <v>471</v>
      </c>
      <c r="D7" s="2">
        <v>27</v>
      </c>
      <c r="E7" s="5">
        <f>C7*D7</f>
        <v>12717</v>
      </c>
    </row>
    <row r="8" spans="1:5" x14ac:dyDescent="0.25">
      <c r="A8" s="11" t="s">
        <v>48</v>
      </c>
      <c r="B8" s="11"/>
      <c r="C8" s="11"/>
      <c r="D8" s="11"/>
      <c r="E8" s="3">
        <f>SUM(E4:E7)</f>
        <v>29004.18</v>
      </c>
    </row>
  </sheetData>
  <mergeCells count="3">
    <mergeCell ref="A2:E2"/>
    <mergeCell ref="A3:B3"/>
    <mergeCell ref="A8:D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E938-5041-4EE3-BB1A-F3215F0F9318}">
  <dimension ref="A2:E17"/>
  <sheetViews>
    <sheetView showGridLines="0" workbookViewId="0">
      <selection activeCell="F26" sqref="F26"/>
    </sheetView>
  </sheetViews>
  <sheetFormatPr defaultRowHeight="15" x14ac:dyDescent="0.25"/>
  <cols>
    <col min="2" max="2" width="50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49</v>
      </c>
      <c r="B2" s="6"/>
      <c r="C2" s="6"/>
      <c r="D2" s="6"/>
      <c r="E2" s="6"/>
    </row>
    <row r="3" spans="1:5" x14ac:dyDescent="0.25">
      <c r="A3" s="27" t="s">
        <v>52</v>
      </c>
      <c r="B3" s="28"/>
      <c r="C3" s="28"/>
      <c r="D3" s="28"/>
      <c r="E3" s="29"/>
    </row>
    <row r="4" spans="1:5" x14ac:dyDescent="0.25">
      <c r="A4" s="7" t="s">
        <v>22</v>
      </c>
      <c r="B4" s="7"/>
      <c r="C4" s="1" t="s">
        <v>57</v>
      </c>
      <c r="D4" s="1" t="s">
        <v>32</v>
      </c>
      <c r="E4" s="8" t="s">
        <v>31</v>
      </c>
    </row>
    <row r="5" spans="1:5" x14ac:dyDescent="0.25">
      <c r="A5" s="9">
        <v>1</v>
      </c>
      <c r="B5" s="12" t="s">
        <v>50</v>
      </c>
      <c r="C5" s="4">
        <v>15</v>
      </c>
      <c r="D5" s="2">
        <v>148.5</v>
      </c>
      <c r="E5" s="5">
        <f>C5*D5</f>
        <v>2227.5</v>
      </c>
    </row>
    <row r="6" spans="1:5" x14ac:dyDescent="0.25">
      <c r="A6" s="10">
        <v>2</v>
      </c>
      <c r="B6" s="12" t="s">
        <v>51</v>
      </c>
      <c r="C6" s="4">
        <v>8</v>
      </c>
      <c r="D6" s="2">
        <v>148.5</v>
      </c>
      <c r="E6" s="5">
        <f t="shared" ref="E6:E7" si="0">C6*D6</f>
        <v>1188</v>
      </c>
    </row>
    <row r="7" spans="1:5" x14ac:dyDescent="0.25">
      <c r="A7" s="9">
        <v>3</v>
      </c>
      <c r="B7" s="12" t="s">
        <v>54</v>
      </c>
      <c r="C7" s="4">
        <v>82</v>
      </c>
      <c r="D7" s="2">
        <v>148.5</v>
      </c>
      <c r="E7" s="5">
        <f t="shared" si="0"/>
        <v>12177</v>
      </c>
    </row>
    <row r="8" spans="1:5" x14ac:dyDescent="0.25">
      <c r="A8" s="10">
        <v>4</v>
      </c>
      <c r="B8" s="12" t="s">
        <v>55</v>
      </c>
      <c r="C8" s="4">
        <v>75</v>
      </c>
      <c r="D8" s="2">
        <v>148.5</v>
      </c>
      <c r="E8" s="5">
        <f>C8*D8</f>
        <v>11137.5</v>
      </c>
    </row>
    <row r="9" spans="1:5" x14ac:dyDescent="0.25">
      <c r="A9" s="10">
        <v>5</v>
      </c>
      <c r="B9" s="12" t="s">
        <v>56</v>
      </c>
      <c r="C9" s="4">
        <v>2</v>
      </c>
      <c r="D9" s="2">
        <v>148.5</v>
      </c>
      <c r="E9" s="5">
        <f t="shared" ref="E9" si="1">C9*D9</f>
        <v>297</v>
      </c>
    </row>
    <row r="10" spans="1:5" x14ac:dyDescent="0.25">
      <c r="A10" s="30" t="s">
        <v>53</v>
      </c>
      <c r="B10" s="30"/>
      <c r="C10" s="30"/>
      <c r="D10" s="30"/>
      <c r="E10" s="31">
        <f>SUM(E5:E9)</f>
        <v>27027</v>
      </c>
    </row>
    <row r="11" spans="1:5" x14ac:dyDescent="0.25">
      <c r="A11" s="27" t="s">
        <v>58</v>
      </c>
      <c r="B11" s="28"/>
      <c r="C11" s="28"/>
      <c r="D11" s="28"/>
      <c r="E11" s="29"/>
    </row>
    <row r="12" spans="1:5" x14ac:dyDescent="0.25">
      <c r="A12" s="7" t="s">
        <v>22</v>
      </c>
      <c r="B12" s="7"/>
      <c r="C12" s="1" t="s">
        <v>57</v>
      </c>
      <c r="D12" s="1" t="s">
        <v>32</v>
      </c>
      <c r="E12" s="8" t="s">
        <v>31</v>
      </c>
    </row>
    <row r="13" spans="1:5" x14ac:dyDescent="0.25">
      <c r="A13" s="9">
        <v>1</v>
      </c>
      <c r="B13" s="12" t="s">
        <v>14</v>
      </c>
      <c r="C13" s="4">
        <v>15</v>
      </c>
      <c r="D13" s="2">
        <v>148.5</v>
      </c>
      <c r="E13" s="5">
        <f>C13*D13</f>
        <v>2227.5</v>
      </c>
    </row>
    <row r="14" spans="1:5" x14ac:dyDescent="0.25">
      <c r="A14" s="10">
        <v>2</v>
      </c>
      <c r="B14" s="12" t="s">
        <v>15</v>
      </c>
      <c r="C14" s="4">
        <v>82</v>
      </c>
      <c r="D14" s="2">
        <v>148.5</v>
      </c>
      <c r="E14" s="5">
        <f t="shared" ref="E14:E15" si="2">C14*D14</f>
        <v>12177</v>
      </c>
    </row>
    <row r="15" spans="1:5" x14ac:dyDescent="0.25">
      <c r="A15" s="9">
        <v>3</v>
      </c>
      <c r="B15" s="12" t="s">
        <v>16</v>
      </c>
      <c r="C15" s="4">
        <v>75</v>
      </c>
      <c r="D15" s="2">
        <v>148.5</v>
      </c>
      <c r="E15" s="5">
        <f t="shared" si="2"/>
        <v>11137.5</v>
      </c>
    </row>
    <row r="16" spans="1:5" x14ac:dyDescent="0.25">
      <c r="A16" s="30" t="s">
        <v>59</v>
      </c>
      <c r="B16" s="30"/>
      <c r="C16" s="30"/>
      <c r="D16" s="30"/>
      <c r="E16" s="31">
        <f>SUM(E13:E15)</f>
        <v>25542</v>
      </c>
    </row>
    <row r="17" spans="1:5" x14ac:dyDescent="0.25">
      <c r="A17" s="11" t="s">
        <v>60</v>
      </c>
      <c r="B17" s="11"/>
      <c r="C17" s="11"/>
      <c r="D17" s="11"/>
      <c r="E17" s="3">
        <f>E10+E16</f>
        <v>52569</v>
      </c>
    </row>
  </sheetData>
  <mergeCells count="8">
    <mergeCell ref="A16:D16"/>
    <mergeCell ref="A17:D17"/>
    <mergeCell ref="A2:E2"/>
    <mergeCell ref="A4:B4"/>
    <mergeCell ref="A10:D10"/>
    <mergeCell ref="A3:E3"/>
    <mergeCell ref="A11:E11"/>
    <mergeCell ref="A12:B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425F-FA6E-4B3E-8110-2D14E86F6F1E}">
  <dimension ref="A2:E9"/>
  <sheetViews>
    <sheetView showGridLines="0" workbookViewId="0">
      <selection activeCell="D10" sqref="D10"/>
    </sheetView>
  </sheetViews>
  <sheetFormatPr defaultRowHeight="15" x14ac:dyDescent="0.25"/>
  <cols>
    <col min="2" max="2" width="50.85546875" bestFit="1" customWidth="1"/>
    <col min="3" max="3" width="12.7109375" customWidth="1"/>
    <col min="4" max="4" width="14.5703125" customWidth="1"/>
    <col min="5" max="5" width="15.85546875" bestFit="1" customWidth="1"/>
  </cols>
  <sheetData>
    <row r="2" spans="1:5" x14ac:dyDescent="0.25">
      <c r="A2" s="6" t="s">
        <v>61</v>
      </c>
      <c r="B2" s="6"/>
      <c r="C2" s="6"/>
      <c r="D2" s="6"/>
      <c r="E2" s="6"/>
    </row>
    <row r="3" spans="1:5" x14ac:dyDescent="0.25">
      <c r="A3" s="7" t="s">
        <v>22</v>
      </c>
      <c r="B3" s="7"/>
      <c r="C3" s="1" t="s">
        <v>13</v>
      </c>
      <c r="D3" s="1" t="s">
        <v>32</v>
      </c>
      <c r="E3" s="8" t="s">
        <v>31</v>
      </c>
    </row>
    <row r="4" spans="1:5" x14ac:dyDescent="0.25">
      <c r="A4" s="9">
        <v>1</v>
      </c>
      <c r="B4" s="12" t="s">
        <v>63</v>
      </c>
      <c r="C4" s="4">
        <v>10</v>
      </c>
      <c r="D4" s="2">
        <v>1600</v>
      </c>
      <c r="E4" s="5">
        <f>C4*D4</f>
        <v>16000</v>
      </c>
    </row>
    <row r="5" spans="1:5" x14ac:dyDescent="0.25">
      <c r="A5" s="10">
        <v>2</v>
      </c>
      <c r="B5" s="12" t="s">
        <v>64</v>
      </c>
      <c r="C5" s="4">
        <v>10</v>
      </c>
      <c r="D5" s="2">
        <v>300</v>
      </c>
      <c r="E5" s="5">
        <f t="shared" ref="E5:E6" si="0">C5*D5</f>
        <v>3000</v>
      </c>
    </row>
    <row r="6" spans="1:5" x14ac:dyDescent="0.25">
      <c r="A6" s="9">
        <v>3</v>
      </c>
      <c r="B6" s="12" t="s">
        <v>65</v>
      </c>
      <c r="C6" s="4">
        <v>1</v>
      </c>
      <c r="D6" s="2">
        <v>530</v>
      </c>
      <c r="E6" s="5">
        <f t="shared" si="0"/>
        <v>530</v>
      </c>
    </row>
    <row r="7" spans="1:5" x14ac:dyDescent="0.25">
      <c r="A7" s="10">
        <v>4</v>
      </c>
      <c r="B7" s="12" t="s">
        <v>66</v>
      </c>
      <c r="C7" s="4">
        <v>500</v>
      </c>
      <c r="D7" s="2">
        <v>14.5</v>
      </c>
      <c r="E7" s="5">
        <f>C7*D7</f>
        <v>7250</v>
      </c>
    </row>
    <row r="8" spans="1:5" x14ac:dyDescent="0.25">
      <c r="A8" s="10">
        <v>5</v>
      </c>
      <c r="B8" s="12" t="s">
        <v>67</v>
      </c>
      <c r="C8" s="4">
        <v>500</v>
      </c>
      <c r="D8" s="2">
        <v>22.36</v>
      </c>
      <c r="E8" s="5">
        <f t="shared" ref="E8" si="1">C8*D8</f>
        <v>11180</v>
      </c>
    </row>
    <row r="9" spans="1:5" x14ac:dyDescent="0.25">
      <c r="A9" s="11" t="s">
        <v>62</v>
      </c>
      <c r="B9" s="11"/>
      <c r="C9" s="11"/>
      <c r="D9" s="11"/>
      <c r="E9" s="3">
        <f>SUM(E4:E8)</f>
        <v>37960</v>
      </c>
    </row>
  </sheetData>
  <mergeCells count="3">
    <mergeCell ref="A2:E2"/>
    <mergeCell ref="A3:B3"/>
    <mergeCell ref="A9:D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415D-31A0-416B-8D67-D1784B426462}">
  <dimension ref="A2:M17"/>
  <sheetViews>
    <sheetView showGridLines="0" workbookViewId="0">
      <selection activeCell="M20" sqref="M20"/>
    </sheetView>
  </sheetViews>
  <sheetFormatPr defaultRowHeight="15" x14ac:dyDescent="0.25"/>
  <cols>
    <col min="2" max="2" width="63.140625" bestFit="1" customWidth="1"/>
  </cols>
  <sheetData>
    <row r="2" spans="1:13" x14ac:dyDescent="0.25">
      <c r="A2" s="33"/>
      <c r="B2" s="34" t="s">
        <v>68</v>
      </c>
      <c r="C2" s="35" t="s">
        <v>69</v>
      </c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7"/>
      <c r="B3" s="38"/>
      <c r="C3" s="39" t="s">
        <v>70</v>
      </c>
      <c r="D3" s="39" t="s">
        <v>71</v>
      </c>
      <c r="E3" s="39" t="s">
        <v>72</v>
      </c>
      <c r="F3" s="39" t="s">
        <v>73</v>
      </c>
      <c r="G3" s="39" t="s">
        <v>74</v>
      </c>
      <c r="H3" s="39" t="s">
        <v>75</v>
      </c>
      <c r="I3" s="39" t="s">
        <v>76</v>
      </c>
      <c r="J3" s="39" t="s">
        <v>77</v>
      </c>
      <c r="K3" s="39" t="s">
        <v>78</v>
      </c>
      <c r="L3" s="39" t="s">
        <v>79</v>
      </c>
      <c r="M3" s="39" t="s">
        <v>80</v>
      </c>
    </row>
    <row r="4" spans="1:13" x14ac:dyDescent="0.25">
      <c r="A4" s="46">
        <v>1</v>
      </c>
      <c r="B4" s="47" t="s">
        <v>82</v>
      </c>
      <c r="C4" s="42"/>
      <c r="D4" s="42"/>
      <c r="E4" s="56" t="s">
        <v>81</v>
      </c>
      <c r="F4" s="56" t="s">
        <v>81</v>
      </c>
      <c r="G4" s="42"/>
      <c r="H4" s="42"/>
      <c r="I4" s="42"/>
      <c r="J4" s="42"/>
      <c r="K4" s="42"/>
      <c r="L4" s="42"/>
      <c r="M4" s="42"/>
    </row>
    <row r="5" spans="1:13" x14ac:dyDescent="0.25">
      <c r="A5" s="48"/>
      <c r="B5" s="4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5">
      <c r="A6" s="40">
        <f>A4+1</f>
        <v>2</v>
      </c>
      <c r="B6" s="41" t="s">
        <v>83</v>
      </c>
      <c r="C6" s="42"/>
      <c r="D6" s="42"/>
      <c r="E6" s="42"/>
      <c r="F6" s="56" t="s">
        <v>81</v>
      </c>
      <c r="G6" s="56" t="s">
        <v>81</v>
      </c>
      <c r="H6" s="42"/>
      <c r="I6" s="42"/>
      <c r="J6" s="42"/>
      <c r="K6" s="42"/>
      <c r="L6" s="42"/>
      <c r="M6" s="42"/>
    </row>
    <row r="7" spans="1:13" x14ac:dyDescent="0.25">
      <c r="A7" s="43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25">
      <c r="A8" s="46">
        <f>A6+1</f>
        <v>3</v>
      </c>
      <c r="B8" s="50" t="s">
        <v>84</v>
      </c>
      <c r="C8" s="56" t="s">
        <v>81</v>
      </c>
      <c r="D8" s="56" t="s">
        <v>81</v>
      </c>
      <c r="E8" s="56" t="s">
        <v>81</v>
      </c>
      <c r="F8" s="56" t="s">
        <v>81</v>
      </c>
      <c r="G8" s="56" t="s">
        <v>81</v>
      </c>
      <c r="H8" s="56" t="s">
        <v>81</v>
      </c>
      <c r="I8" s="56" t="s">
        <v>81</v>
      </c>
      <c r="J8" s="56" t="s">
        <v>81</v>
      </c>
      <c r="K8" s="56" t="s">
        <v>81</v>
      </c>
      <c r="L8" s="56" t="s">
        <v>81</v>
      </c>
      <c r="M8" s="56"/>
    </row>
    <row r="9" spans="1:13" x14ac:dyDescent="0.25">
      <c r="A9" s="48"/>
      <c r="B9" s="49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25">
      <c r="A10" s="40">
        <f>A8+1</f>
        <v>4</v>
      </c>
      <c r="B10" s="41" t="s">
        <v>7</v>
      </c>
      <c r="C10" s="42"/>
      <c r="D10" s="56" t="s">
        <v>81</v>
      </c>
      <c r="E10" s="42"/>
      <c r="F10" s="42"/>
      <c r="G10" s="42"/>
      <c r="H10" s="42"/>
      <c r="I10" s="42"/>
      <c r="J10" s="42"/>
      <c r="K10" s="42"/>
      <c r="L10" s="42"/>
      <c r="M10" s="42"/>
    </row>
    <row r="11" spans="1:13" x14ac:dyDescent="0.25">
      <c r="A11" s="43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25">
      <c r="A12" s="46">
        <f>A10+1</f>
        <v>5</v>
      </c>
      <c r="B12" s="50" t="s">
        <v>85</v>
      </c>
      <c r="C12" s="42"/>
      <c r="D12" s="42"/>
      <c r="E12" s="42"/>
      <c r="F12" s="42"/>
      <c r="G12" s="42"/>
      <c r="H12" s="42"/>
      <c r="I12" s="56" t="s">
        <v>81</v>
      </c>
      <c r="J12" s="56" t="s">
        <v>81</v>
      </c>
      <c r="K12" s="42"/>
      <c r="L12" s="42"/>
      <c r="M12" s="42"/>
    </row>
    <row r="13" spans="1:13" x14ac:dyDescent="0.25">
      <c r="A13" s="48"/>
      <c r="B13" s="4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25">
      <c r="A14" s="40">
        <f>A12+1</f>
        <v>6</v>
      </c>
      <c r="B14" s="51" t="s">
        <v>86</v>
      </c>
      <c r="C14" s="42"/>
      <c r="D14" s="42"/>
      <c r="E14" s="42"/>
      <c r="F14" s="42"/>
      <c r="G14" s="42"/>
      <c r="H14" s="42"/>
      <c r="I14" s="42"/>
      <c r="J14" s="42"/>
      <c r="K14" s="56" t="s">
        <v>81</v>
      </c>
      <c r="L14" s="42"/>
      <c r="M14" s="42"/>
    </row>
    <row r="15" spans="1:13" x14ac:dyDescent="0.25">
      <c r="A15" s="43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25">
      <c r="A16" s="46">
        <f>A14+1</f>
        <v>7</v>
      </c>
      <c r="B16" s="50" t="s">
        <v>10</v>
      </c>
      <c r="C16" s="42"/>
      <c r="D16" s="56" t="s">
        <v>81</v>
      </c>
      <c r="E16" s="42"/>
      <c r="F16" s="42"/>
      <c r="G16" s="42"/>
      <c r="H16" s="42"/>
      <c r="I16" s="42"/>
      <c r="J16" s="42"/>
      <c r="K16" s="56" t="s">
        <v>81</v>
      </c>
      <c r="L16" s="42"/>
      <c r="M16" s="42"/>
    </row>
    <row r="17" spans="1:13" x14ac:dyDescent="0.25">
      <c r="A17" s="48"/>
      <c r="B17" s="49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</sheetData>
  <mergeCells count="93">
    <mergeCell ref="M6:M7"/>
    <mergeCell ref="M10:M11"/>
    <mergeCell ref="M12:M13"/>
    <mergeCell ref="M14:M15"/>
    <mergeCell ref="C2:M2"/>
    <mergeCell ref="M16:M17"/>
    <mergeCell ref="G16:G17"/>
    <mergeCell ref="H16:H17"/>
    <mergeCell ref="I16:I17"/>
    <mergeCell ref="J16:J17"/>
    <mergeCell ref="K16:K17"/>
    <mergeCell ref="L16:L17"/>
    <mergeCell ref="L14:L15"/>
    <mergeCell ref="A16:A17"/>
    <mergeCell ref="B16:B17"/>
    <mergeCell ref="C16:C17"/>
    <mergeCell ref="D16:D17"/>
    <mergeCell ref="E16:E17"/>
    <mergeCell ref="F16:F17"/>
    <mergeCell ref="F14:F15"/>
    <mergeCell ref="G14:G15"/>
    <mergeCell ref="H14:H15"/>
    <mergeCell ref="I14:I15"/>
    <mergeCell ref="J14:J15"/>
    <mergeCell ref="K14:K15"/>
    <mergeCell ref="K12:K13"/>
    <mergeCell ref="L12:L13"/>
    <mergeCell ref="A14:A15"/>
    <mergeCell ref="B14:B15"/>
    <mergeCell ref="C14:C15"/>
    <mergeCell ref="D14:D15"/>
    <mergeCell ref="E14:E15"/>
    <mergeCell ref="E12:E13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H10:H11"/>
    <mergeCell ref="I10:I11"/>
    <mergeCell ref="J10:J11"/>
    <mergeCell ref="K10:K11"/>
    <mergeCell ref="L10:L11"/>
    <mergeCell ref="M8:M9"/>
    <mergeCell ref="A10:A11"/>
    <mergeCell ref="B10:B11"/>
    <mergeCell ref="C10:C11"/>
    <mergeCell ref="D10:D11"/>
    <mergeCell ref="E10:E11"/>
    <mergeCell ref="F10:F11"/>
    <mergeCell ref="G10:G11"/>
    <mergeCell ref="G8:G9"/>
    <mergeCell ref="H8:H9"/>
    <mergeCell ref="I8:I9"/>
    <mergeCell ref="J8:J9"/>
    <mergeCell ref="K8:K9"/>
    <mergeCell ref="L8:L9"/>
    <mergeCell ref="L6:L7"/>
    <mergeCell ref="A8:A9"/>
    <mergeCell ref="B8:B9"/>
    <mergeCell ref="C8:C9"/>
    <mergeCell ref="D8:D9"/>
    <mergeCell ref="E8:E9"/>
    <mergeCell ref="F8:F9"/>
    <mergeCell ref="F6:F7"/>
    <mergeCell ref="G6:G7"/>
    <mergeCell ref="H6:H7"/>
    <mergeCell ref="I6:I7"/>
    <mergeCell ref="J6:J7"/>
    <mergeCell ref="K6:K7"/>
    <mergeCell ref="K4:K5"/>
    <mergeCell ref="L4:L5"/>
    <mergeCell ref="A6:A7"/>
    <mergeCell ref="B6:B7"/>
    <mergeCell ref="C6:C7"/>
    <mergeCell ref="D6:D7"/>
    <mergeCell ref="E6:E7"/>
    <mergeCell ref="E4:E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M4:M5"/>
    <mergeCell ref="B2:B3"/>
  </mergeCells>
  <conditionalFormatting sqref="C4:M4 C6:M6 C8:M8 C10:M10 C12:M12 C14:M14 C16:M16">
    <cfRule type="cellIs" dxfId="1" priority="4" operator="notEqual">
      <formula>""</formula>
    </cfRule>
  </conditionalFormatting>
  <conditionalFormatting sqref="C5:M5 C7:M7 C9:M9 C11:M11 C13:M13 C15:M15 C17:M17">
    <cfRule type="cellIs" dxfId="0" priority="3" operator="notEqual">
      <formula>""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EA2D-AFD0-47F8-B49E-E87D265BCDD5}">
  <dimension ref="A2:N12"/>
  <sheetViews>
    <sheetView showGridLines="0" workbookViewId="0">
      <selection activeCell="D17" sqref="D17"/>
    </sheetView>
  </sheetViews>
  <sheetFormatPr defaultRowHeight="15" x14ac:dyDescent="0.25"/>
  <cols>
    <col min="1" max="1" width="3" bestFit="1" customWidth="1"/>
    <col min="2" max="2" width="63.140625" bestFit="1" customWidth="1"/>
    <col min="4" max="5" width="12.7109375" bestFit="1" customWidth="1"/>
    <col min="6" max="8" width="13.85546875" bestFit="1" customWidth="1"/>
    <col min="9" max="13" width="12.7109375" bestFit="1" customWidth="1"/>
    <col min="14" max="14" width="13.28515625" bestFit="1" customWidth="1"/>
  </cols>
  <sheetData>
    <row r="2" spans="1:14" x14ac:dyDescent="0.25">
      <c r="A2" s="33"/>
      <c r="B2" s="34" t="s">
        <v>68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57" t="s">
        <v>87</v>
      </c>
    </row>
    <row r="3" spans="1:14" x14ac:dyDescent="0.25">
      <c r="A3" s="37"/>
      <c r="B3" s="38"/>
      <c r="C3" s="39" t="s">
        <v>70</v>
      </c>
      <c r="D3" s="39" t="s">
        <v>71</v>
      </c>
      <c r="E3" s="39" t="s">
        <v>72</v>
      </c>
      <c r="F3" s="39" t="s">
        <v>73</v>
      </c>
      <c r="G3" s="39" t="s">
        <v>74</v>
      </c>
      <c r="H3" s="39" t="s">
        <v>75</v>
      </c>
      <c r="I3" s="39" t="s">
        <v>76</v>
      </c>
      <c r="J3" s="39" t="s">
        <v>77</v>
      </c>
      <c r="K3" s="39" t="s">
        <v>78</v>
      </c>
      <c r="L3" s="39" t="s">
        <v>79</v>
      </c>
      <c r="M3" s="39" t="s">
        <v>80</v>
      </c>
      <c r="N3" s="58"/>
    </row>
    <row r="4" spans="1:14" x14ac:dyDescent="0.25">
      <c r="A4" s="54">
        <v>1</v>
      </c>
      <c r="B4" s="55" t="s">
        <v>82</v>
      </c>
      <c r="C4" s="60"/>
      <c r="D4" s="60"/>
      <c r="E4" s="60"/>
      <c r="F4" s="60">
        <f>'M&amp;V'!$E$10/2</f>
        <v>13513.5</v>
      </c>
      <c r="G4" s="60">
        <f>'M&amp;V'!$E$10/2</f>
        <v>13513.5</v>
      </c>
      <c r="H4" s="60"/>
      <c r="I4" s="60"/>
      <c r="J4" s="60"/>
      <c r="K4" s="60"/>
      <c r="L4" s="60"/>
      <c r="M4" s="60"/>
      <c r="N4" s="59">
        <f>SUM(C4:M4)</f>
        <v>27027</v>
      </c>
    </row>
    <row r="5" spans="1:14" x14ac:dyDescent="0.25">
      <c r="A5" s="52">
        <f>A4+1</f>
        <v>2</v>
      </c>
      <c r="B5" s="53" t="s">
        <v>83</v>
      </c>
      <c r="C5" s="60"/>
      <c r="D5" s="60"/>
      <c r="E5" s="60"/>
      <c r="F5" s="60">
        <f>Resumo!$B$4/3</f>
        <v>509877.91333333333</v>
      </c>
      <c r="G5" s="60">
        <f>Resumo!$B$4/3</f>
        <v>509877.91333333333</v>
      </c>
      <c r="H5" s="60">
        <f>Resumo!$B$4/3</f>
        <v>509877.91333333333</v>
      </c>
      <c r="I5" s="60"/>
      <c r="J5" s="60"/>
      <c r="K5" s="60"/>
      <c r="L5" s="60"/>
      <c r="M5" s="60"/>
      <c r="N5" s="59">
        <f>SUM(C5:M5)</f>
        <v>1529633.74</v>
      </c>
    </row>
    <row r="6" spans="1:14" x14ac:dyDescent="0.25">
      <c r="A6" s="54">
        <f>A5+1</f>
        <v>3</v>
      </c>
      <c r="B6" s="55" t="s">
        <v>84</v>
      </c>
      <c r="C6" s="60"/>
      <c r="D6" s="60">
        <f>(Resumo!$B$5+Resumo!$B$6)/10</f>
        <v>18524.743750000001</v>
      </c>
      <c r="E6" s="60">
        <f>(Resumo!$B$5+Resumo!$B$6)/10</f>
        <v>18524.743750000001</v>
      </c>
      <c r="F6" s="60">
        <f>(Resumo!$B$5+Resumo!$B$6)/10</f>
        <v>18524.743750000001</v>
      </c>
      <c r="G6" s="60">
        <f>(Resumo!$B$5+Resumo!$B$6)/10</f>
        <v>18524.743750000001</v>
      </c>
      <c r="H6" s="60">
        <f>(Resumo!$B$5+Resumo!$B$6)/10</f>
        <v>18524.743750000001</v>
      </c>
      <c r="I6" s="60">
        <f>(Resumo!$B$5+Resumo!$B$6)/10</f>
        <v>18524.743750000001</v>
      </c>
      <c r="J6" s="60">
        <f>(Resumo!$B$5+Resumo!$B$6)/10</f>
        <v>18524.743750000001</v>
      </c>
      <c r="K6" s="60">
        <f>(Resumo!$B$5+Resumo!$B$6)/10</f>
        <v>18524.743750000001</v>
      </c>
      <c r="L6" s="60">
        <f>(Resumo!$B$5+Resumo!$B$6)/10</f>
        <v>18524.743750000001</v>
      </c>
      <c r="M6" s="60">
        <f>(Resumo!$B$5+Resumo!$B$6)/10</f>
        <v>18524.743750000001</v>
      </c>
      <c r="N6" s="59">
        <f>SUM(C6:M6)</f>
        <v>185247.43749999997</v>
      </c>
    </row>
    <row r="7" spans="1:14" x14ac:dyDescent="0.25">
      <c r="A7" s="52">
        <f>A6+1</f>
        <v>4</v>
      </c>
      <c r="B7" s="53" t="s">
        <v>7</v>
      </c>
      <c r="C7" s="60"/>
      <c r="D7" s="60"/>
      <c r="E7" s="60">
        <f>Resumo!$B$8</f>
        <v>25699.98</v>
      </c>
      <c r="F7" s="60"/>
      <c r="G7" s="60"/>
      <c r="H7" s="60"/>
      <c r="I7" s="60"/>
      <c r="J7" s="60"/>
      <c r="K7" s="60"/>
      <c r="L7" s="60"/>
      <c r="M7" s="60"/>
      <c r="N7" s="59">
        <f>SUM(C7:M7)</f>
        <v>25699.98</v>
      </c>
    </row>
    <row r="8" spans="1:14" x14ac:dyDescent="0.25">
      <c r="A8" s="54">
        <f>A7+1</f>
        <v>5</v>
      </c>
      <c r="B8" s="55" t="s">
        <v>85</v>
      </c>
      <c r="C8" s="60"/>
      <c r="D8" s="60"/>
      <c r="E8" s="60"/>
      <c r="F8" s="60"/>
      <c r="G8" s="60"/>
      <c r="H8" s="60"/>
      <c r="I8" s="60"/>
      <c r="J8" s="60">
        <f>'M&amp;V'!$E$16/2</f>
        <v>12771</v>
      </c>
      <c r="K8" s="60">
        <f>'M&amp;V'!$E$16/2</f>
        <v>12771</v>
      </c>
      <c r="L8" s="60"/>
      <c r="M8" s="60"/>
      <c r="N8" s="59">
        <f>SUM(C8:M8)</f>
        <v>25542</v>
      </c>
    </row>
    <row r="9" spans="1:14" x14ac:dyDescent="0.25">
      <c r="A9" s="52">
        <f>A8+1</f>
        <v>6</v>
      </c>
      <c r="B9" s="53" t="s">
        <v>86</v>
      </c>
      <c r="C9" s="60"/>
      <c r="D9" s="60"/>
      <c r="E9" s="60"/>
      <c r="F9" s="60"/>
      <c r="G9" s="60"/>
      <c r="H9" s="60"/>
      <c r="I9" s="60"/>
      <c r="J9" s="60"/>
      <c r="K9" s="60"/>
      <c r="L9" s="60">
        <f>Resumo!$B$9</f>
        <v>29004.18</v>
      </c>
      <c r="M9" s="60"/>
      <c r="N9" s="59">
        <f>SUM(C9:M9)</f>
        <v>29004.18</v>
      </c>
    </row>
    <row r="10" spans="1:14" x14ac:dyDescent="0.25">
      <c r="A10" s="54">
        <f>A9+1</f>
        <v>7</v>
      </c>
      <c r="B10" s="55" t="s">
        <v>10</v>
      </c>
      <c r="C10" s="60"/>
      <c r="D10" s="60"/>
      <c r="E10" s="60">
        <f>Resumo!$B$11/2</f>
        <v>18980</v>
      </c>
      <c r="F10" s="60"/>
      <c r="G10" s="60"/>
      <c r="H10" s="60"/>
      <c r="I10" s="60"/>
      <c r="J10" s="60"/>
      <c r="K10" s="60"/>
      <c r="L10" s="60">
        <f>Resumo!$B$11/2</f>
        <v>18980</v>
      </c>
      <c r="M10" s="60"/>
      <c r="N10" s="59">
        <f>SUM(C10:M10)</f>
        <v>37960</v>
      </c>
    </row>
    <row r="11" spans="1:14" x14ac:dyDescent="0.25">
      <c r="A11" s="62">
        <f>A10+1</f>
        <v>8</v>
      </c>
      <c r="B11" s="63" t="s">
        <v>88</v>
      </c>
      <c r="C11" s="61">
        <f t="shared" ref="C11:M11" si="0">SUM(C4:C10)</f>
        <v>0</v>
      </c>
      <c r="D11" s="61">
        <f t="shared" si="0"/>
        <v>18524.743750000001</v>
      </c>
      <c r="E11" s="61">
        <f t="shared" si="0"/>
        <v>63204.723750000005</v>
      </c>
      <c r="F11" s="61">
        <f t="shared" si="0"/>
        <v>541916.15708333335</v>
      </c>
      <c r="G11" s="61">
        <f t="shared" si="0"/>
        <v>541916.15708333335</v>
      </c>
      <c r="H11" s="61">
        <f t="shared" si="0"/>
        <v>528402.65708333335</v>
      </c>
      <c r="I11" s="61">
        <f t="shared" si="0"/>
        <v>18524.743750000001</v>
      </c>
      <c r="J11" s="61">
        <f t="shared" si="0"/>
        <v>31295.743750000001</v>
      </c>
      <c r="K11" s="61">
        <f t="shared" si="0"/>
        <v>31295.743750000001</v>
      </c>
      <c r="L11" s="61">
        <f t="shared" si="0"/>
        <v>66508.923750000002</v>
      </c>
      <c r="M11" s="61">
        <f t="shared" si="0"/>
        <v>18524.743750000001</v>
      </c>
      <c r="N11" s="59">
        <f>SUM(C11:M11)</f>
        <v>1860114.3374999999</v>
      </c>
    </row>
    <row r="12" spans="1:14" x14ac:dyDescent="0.25">
      <c r="A12" s="62">
        <f>A11+1</f>
        <v>9</v>
      </c>
      <c r="B12" s="63" t="s">
        <v>89</v>
      </c>
      <c r="C12" s="61">
        <f>C11</f>
        <v>0</v>
      </c>
      <c r="D12" s="61">
        <f>C12+D11</f>
        <v>18524.743750000001</v>
      </c>
      <c r="E12" s="61">
        <f>D12+E11</f>
        <v>81729.467499999999</v>
      </c>
      <c r="F12" s="61">
        <f>E12+F11</f>
        <v>623645.62458333338</v>
      </c>
      <c r="G12" s="61">
        <f>F12+G11</f>
        <v>1165561.7816666667</v>
      </c>
      <c r="H12" s="61">
        <f>G12+H11</f>
        <v>1693964.4387500002</v>
      </c>
      <c r="I12" s="61">
        <f>H12+I11</f>
        <v>1712489.1825000001</v>
      </c>
      <c r="J12" s="61">
        <f>I12+J11</f>
        <v>1743784.92625</v>
      </c>
      <c r="K12" s="61">
        <f>J12+K11</f>
        <v>1775080.67</v>
      </c>
      <c r="L12" s="61">
        <f>K12+L11</f>
        <v>1841589.59375</v>
      </c>
      <c r="M12" s="61">
        <f>L12+M11</f>
        <v>1860114.3374999999</v>
      </c>
      <c r="N12" s="59">
        <f>M12</f>
        <v>1860114.3374999999</v>
      </c>
    </row>
  </sheetData>
  <mergeCells count="3">
    <mergeCell ref="B2:B3"/>
    <mergeCell ref="C2:M2"/>
    <mergeCell ref="N2:N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Materiais e Equipamentos</vt:lpstr>
      <vt:lpstr>Mão de Obra</vt:lpstr>
      <vt:lpstr>Outros custos diretos</vt:lpstr>
      <vt:lpstr>Marketing</vt:lpstr>
      <vt:lpstr>Descarte</vt:lpstr>
      <vt:lpstr>M&amp;V</vt:lpstr>
      <vt:lpstr>Treinamento</vt:lpstr>
      <vt:lpstr>Cronograma Físico</vt:lpstr>
      <vt:lpstr>Cronograma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2018-12-28T12:04:39Z</dcterms:created>
  <dcterms:modified xsi:type="dcterms:W3CDTF">2018-12-28T13:23:23Z</dcterms:modified>
</cp:coreProperties>
</file>